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5576" windowHeight="12504"/>
  </bookViews>
  <sheets>
    <sheet name="Монтажников,8" sheetId="27" r:id="rId1"/>
  </sheets>
  <calcPr calcId="145621"/>
</workbook>
</file>

<file path=xl/calcChain.xml><?xml version="1.0" encoding="utf-8"?>
<calcChain xmlns="http://schemas.openxmlformats.org/spreadsheetml/2006/main">
  <c r="C44" i="27" l="1"/>
  <c r="D44" i="27" s="1"/>
  <c r="C43" i="27"/>
  <c r="D43" i="27" s="1"/>
  <c r="C42" i="27" l="1"/>
  <c r="D42" i="27" s="1"/>
  <c r="E39" i="27" l="1"/>
  <c r="C39" i="27" s="1"/>
  <c r="D39" i="27" s="1"/>
  <c r="C47" i="27" l="1"/>
  <c r="D47" i="27" s="1"/>
  <c r="D46" i="27"/>
  <c r="C46" i="27" s="1"/>
  <c r="E46" i="27" s="1"/>
  <c r="C40" i="27"/>
  <c r="E40" i="27" s="1"/>
  <c r="C38" i="27"/>
  <c r="E38" i="27" s="1"/>
  <c r="C37" i="27"/>
  <c r="E37" i="27" s="1"/>
  <c r="C36" i="27"/>
  <c r="E36" i="27" s="1"/>
  <c r="C35" i="27"/>
  <c r="E35" i="27" s="1"/>
  <c r="D34" i="27"/>
  <c r="C33" i="27"/>
  <c r="E33" i="27" s="1"/>
  <c r="C32" i="27"/>
  <c r="E32" i="27" s="1"/>
  <c r="C31" i="27"/>
  <c r="E31" i="27" s="1"/>
  <c r="E30" i="27"/>
  <c r="D30" i="27"/>
  <c r="D28" i="27" s="1"/>
  <c r="C29" i="27"/>
  <c r="E29" i="27" s="1"/>
  <c r="E27" i="27"/>
  <c r="C27" i="27" s="1"/>
  <c r="D27" i="27" s="1"/>
  <c r="D24" i="27" s="1"/>
  <c r="C26" i="27"/>
  <c r="E26" i="27" s="1"/>
  <c r="C25" i="27"/>
  <c r="E25" i="27" s="1"/>
  <c r="C20" i="27"/>
  <c r="E20" i="27" s="1"/>
  <c r="C19" i="27"/>
  <c r="D19" i="27" s="1"/>
  <c r="C13" i="27"/>
  <c r="E22" i="27" s="1"/>
  <c r="C22" i="27" s="1"/>
  <c r="D22" i="27" s="1"/>
  <c r="D11" i="27"/>
  <c r="E24" i="27" l="1"/>
  <c r="D23" i="27"/>
  <c r="D12" i="27"/>
  <c r="C17" i="27"/>
  <c r="C34" i="27"/>
  <c r="E34" i="27"/>
  <c r="E28" i="27"/>
  <c r="C21" i="27"/>
  <c r="C18" i="27" s="1"/>
  <c r="C24" i="27"/>
  <c r="C28" i="27"/>
  <c r="E23" i="27" l="1"/>
  <c r="D21" i="27"/>
  <c r="D18" i="27" s="1"/>
  <c r="E21" i="27"/>
  <c r="E18" i="27" s="1"/>
  <c r="D17" i="27"/>
  <c r="C16" i="27"/>
  <c r="E17" i="27"/>
  <c r="C23" i="27"/>
  <c r="E16" i="27" l="1"/>
  <c r="D16" i="27"/>
  <c r="D41" i="27" s="1"/>
  <c r="C41" i="27" s="1"/>
  <c r="E41" i="27" s="1"/>
  <c r="D45" i="27" l="1"/>
  <c r="C45" i="27" s="1"/>
  <c r="E45" i="27" s="1"/>
</calcChain>
</file>

<file path=xl/sharedStrings.xml><?xml version="1.0" encoding="utf-8"?>
<sst xmlns="http://schemas.openxmlformats.org/spreadsheetml/2006/main" count="80" uniqueCount="78">
  <si>
    <t>Характеристика МКД</t>
  </si>
  <si>
    <t>9-ти этажный дом</t>
  </si>
  <si>
    <t>кол-во подъездов</t>
  </si>
  <si>
    <t>Общая площадь жилых помещений</t>
  </si>
  <si>
    <t>Площадь подвала</t>
  </si>
  <si>
    <t>Тариф на содержание помещения</t>
  </si>
  <si>
    <t>Прочие доходы дома</t>
  </si>
  <si>
    <t xml:space="preserve">Итого годовой доход дома </t>
  </si>
  <si>
    <t>Работы и услуги</t>
  </si>
  <si>
    <t xml:space="preserve">Управление МКД </t>
  </si>
  <si>
    <t>1.1.</t>
  </si>
  <si>
    <t>Услуги по управлению МКД (ФОТ, налог на ФОТ)</t>
  </si>
  <si>
    <t>Услуги по содержанию и ремонту общего имущества МКД</t>
  </si>
  <si>
    <t>сумма в месяц, руб.</t>
  </si>
  <si>
    <t>на 1м2, руб.</t>
  </si>
  <si>
    <t>сумма в год, руб.</t>
  </si>
  <si>
    <t>1.2.</t>
  </si>
  <si>
    <t>Общеэксплутационные расходы, в том числе:</t>
  </si>
  <si>
    <t>1.2.1.</t>
  </si>
  <si>
    <t>Судебные расходы, в том числе госпошлина</t>
  </si>
  <si>
    <t>1.2.2.</t>
  </si>
  <si>
    <t>Прочие расходы (канцтовары,хоз.расходы, услуги связи, ком.услуги,комиссия банка, прогр.обеспечение,почтовые расходы и т.д)</t>
  </si>
  <si>
    <t>1.2.3.</t>
  </si>
  <si>
    <t>Обслуживание ООО "ВЦ ЖКХ", системы "Город"</t>
  </si>
  <si>
    <t>2.</t>
  </si>
  <si>
    <t>Текущее содержание МКД, в том числе:</t>
  </si>
  <si>
    <t>2.1.</t>
  </si>
  <si>
    <t>Текущее содержание конструктивных элементов МКД</t>
  </si>
  <si>
    <t>2.1.1.</t>
  </si>
  <si>
    <t>2.1.2.</t>
  </si>
  <si>
    <t>Инвентарь, расходные материалы,спецодежда</t>
  </si>
  <si>
    <t>2.1.3.</t>
  </si>
  <si>
    <t>2.2.</t>
  </si>
  <si>
    <t>Текущее содержание инженерного оборудования МКД</t>
  </si>
  <si>
    <t>2.2.1.</t>
  </si>
  <si>
    <t>2.2.2.</t>
  </si>
  <si>
    <t>Обслуживание ОДПУ</t>
  </si>
  <si>
    <t>2.2.3.</t>
  </si>
  <si>
    <t>2.2.4.</t>
  </si>
  <si>
    <t>2.2.5.</t>
  </si>
  <si>
    <t>Подготовка МКД к зиме (прмывка, опрессовка)</t>
  </si>
  <si>
    <t>Аварийно-диспетчерская служба</t>
  </si>
  <si>
    <t>2.3.</t>
  </si>
  <si>
    <t>Текущее содержание  (благоустройство и обеспечение санитарного состояния МКД)</t>
  </si>
  <si>
    <t>2.3.1.</t>
  </si>
  <si>
    <t>Автоуслуги (очистка дворовой территории от снега, КГМ)</t>
  </si>
  <si>
    <t>2.3.2.</t>
  </si>
  <si>
    <t>2.3.3.</t>
  </si>
  <si>
    <t>Покос травы (леска,ГСМ и пр.)</t>
  </si>
  <si>
    <t>2.3.4.</t>
  </si>
  <si>
    <t>Ремонт мусорных контейнеров</t>
  </si>
  <si>
    <t>2.3.5.</t>
  </si>
  <si>
    <t>Дератизация,дезинсекция</t>
  </si>
  <si>
    <t>2.3.6.</t>
  </si>
  <si>
    <t>Доход дома за месяц</t>
  </si>
  <si>
    <t>Страхование лифтов ( 1 лифт-87,56)</t>
  </si>
  <si>
    <t>Текущий ремонт МКД</t>
  </si>
  <si>
    <t>ИТОГО</t>
  </si>
  <si>
    <t xml:space="preserve">Услуги по содержанию конструктивных элементов </t>
  </si>
  <si>
    <t xml:space="preserve">Услуги по содержанию  инженерного оборудования </t>
  </si>
  <si>
    <t>Итого с прочими доходами за месяц</t>
  </si>
  <si>
    <t>Текущий ремонт МКД ( за счет прочих доходов)</t>
  </si>
  <si>
    <t>1.2.4.</t>
  </si>
  <si>
    <t>НАЛОГ УСНО</t>
  </si>
  <si>
    <t>3.</t>
  </si>
  <si>
    <t>4.</t>
  </si>
  <si>
    <t>Ремонт кровли по заявкам</t>
  </si>
  <si>
    <t>Услуги по  содержанию, благоустройству и обеспечению санитарного состояния МКД)</t>
  </si>
  <si>
    <t>4.1.</t>
  </si>
  <si>
    <t>3.1.</t>
  </si>
  <si>
    <t>Ремонт межпанельных швов по заявкам</t>
  </si>
  <si>
    <t>3.2.</t>
  </si>
  <si>
    <t>3.3.</t>
  </si>
  <si>
    <t>Спил деревьев 6 шт.</t>
  </si>
  <si>
    <t>Замена межтамбурных дверей с перегородками</t>
  </si>
  <si>
    <t>ВНЕСЕНИЕ ДОПОЛНЕНИЙ В ПЛАН РАБОТ ПО ТЕКУЩЕМУ РЕМОНТУ МКД ПРОИЗВОДИТСЯ С 01.04.2022 ДО 15.04.2022 ПО ИТОГАМ ГОДОВОГО ОТЧЕТА ЗА 2021 ГОД И УТВЕРЖДАЕТСЯ УПОЛНОМОЧЕННЫМ СОВЕТОМ МКД</t>
  </si>
  <si>
    <t>Начальник ПТО______________/Маматова Т.В.</t>
  </si>
  <si>
    <t>План работ и услуг по содержанию и ремонту общего имущества МКД на 2022 год по адресу: г.Барнаул ул.Монтажников, 8 (отсутствие согласия Совета дома)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</si>
</sst>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00"/>
    <numFmt numFmtId="165" formatCode="0.000"/>
    <numFmt numFmtId="166" formatCode="0.0"/>
  </numFmts>
  <fonts count="10" x14ac:knownFonts="1"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3" fillId="0" borderId="1" xfId="0" applyFont="1" applyBorder="1"/>
    <xf numFmtId="0" fontId="3" fillId="0" borderId="0" xfId="0" applyFont="1"/>
    <xf numFmtId="0" fontId="3" fillId="0" borderId="1" xfId="0" applyFont="1" applyBorder="1" applyAlignment="1">
      <alignment horizontal="center"/>
    </xf>
    <xf numFmtId="2" fontId="3" fillId="0" borderId="1" xfId="0" applyNumberFormat="1" applyFont="1" applyBorder="1"/>
    <xf numFmtId="0" fontId="4" fillId="0" borderId="1" xfId="0" applyFont="1" applyBorder="1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wrapText="1"/>
    </xf>
    <xf numFmtId="0" fontId="5" fillId="2" borderId="1" xfId="0" applyFont="1" applyFill="1" applyBorder="1"/>
    <xf numFmtId="0" fontId="4" fillId="3" borderId="1" xfId="0" applyFont="1" applyFill="1" applyBorder="1" applyAlignment="1">
      <alignment wrapText="1"/>
    </xf>
    <xf numFmtId="0" fontId="3" fillId="3" borderId="1" xfId="0" applyFont="1" applyFill="1" applyBorder="1"/>
    <xf numFmtId="0" fontId="4" fillId="3" borderId="1" xfId="0" applyFont="1" applyFill="1" applyBorder="1"/>
    <xf numFmtId="0" fontId="3" fillId="3" borderId="1" xfId="0" applyFont="1" applyFill="1" applyBorder="1" applyAlignment="1">
      <alignment wrapText="1"/>
    </xf>
    <xf numFmtId="2" fontId="6" fillId="2" borderId="1" xfId="0" applyNumberFormat="1" applyFont="1" applyFill="1" applyBorder="1"/>
    <xf numFmtId="2" fontId="3" fillId="3" borderId="1" xfId="0" applyNumberFormat="1" applyFont="1" applyFill="1" applyBorder="1"/>
    <xf numFmtId="0" fontId="7" fillId="2" borderId="1" xfId="0" applyFont="1" applyFill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4" fontId="7" fillId="2" borderId="1" xfId="0" applyNumberFormat="1" applyFont="1" applyFill="1" applyBorder="1" applyAlignment="1">
      <alignment horizontal="center"/>
    </xf>
    <xf numFmtId="164" fontId="7" fillId="3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2" fontId="6" fillId="3" borderId="1" xfId="0" applyNumberFormat="1" applyFont="1" applyFill="1" applyBorder="1"/>
    <xf numFmtId="164" fontId="3" fillId="3" borderId="1" xfId="0" applyNumberFormat="1" applyFont="1" applyFill="1" applyBorder="1" applyAlignment="1">
      <alignment horizontal="center"/>
    </xf>
    <xf numFmtId="0" fontId="6" fillId="3" borderId="1" xfId="0" applyFont="1" applyFill="1" applyBorder="1"/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2" fontId="3" fillId="4" borderId="1" xfId="0" applyNumberFormat="1" applyFont="1" applyFill="1" applyBorder="1"/>
    <xf numFmtId="0" fontId="3" fillId="4" borderId="1" xfId="0" applyFont="1" applyFill="1" applyBorder="1"/>
    <xf numFmtId="165" fontId="3" fillId="4" borderId="1" xfId="0" applyNumberFormat="1" applyFont="1" applyFill="1" applyBorder="1"/>
    <xf numFmtId="164" fontId="8" fillId="0" borderId="1" xfId="0" applyNumberFormat="1" applyFont="1" applyBorder="1" applyAlignment="1">
      <alignment horizontal="center"/>
    </xf>
    <xf numFmtId="0" fontId="1" fillId="4" borderId="1" xfId="0" applyFont="1" applyFill="1" applyBorder="1"/>
    <xf numFmtId="2" fontId="8" fillId="4" borderId="1" xfId="0" applyNumberFormat="1" applyFont="1" applyFill="1" applyBorder="1"/>
    <xf numFmtId="2" fontId="2" fillId="4" borderId="1" xfId="0" applyNumberFormat="1" applyFont="1" applyFill="1" applyBorder="1"/>
    <xf numFmtId="0" fontId="1" fillId="4" borderId="1" xfId="0" applyFont="1" applyFill="1" applyBorder="1" applyAlignment="1">
      <alignment wrapText="1"/>
    </xf>
    <xf numFmtId="166" fontId="3" fillId="4" borderId="1" xfId="0" applyNumberFormat="1" applyFont="1" applyFill="1" applyBorder="1"/>
    <xf numFmtId="0" fontId="5" fillId="0" borderId="0" xfId="0" applyFont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6" fillId="4" borderId="7" xfId="0" applyNumberFormat="1" applyFont="1" applyFill="1" applyBorder="1" applyAlignment="1">
      <alignment horizontal="center" wrapText="1"/>
    </xf>
    <xf numFmtId="0" fontId="9" fillId="0" borderId="8" xfId="0" applyNumberFormat="1" applyFont="1" applyBorder="1" applyAlignment="1">
      <alignment wrapText="1"/>
    </xf>
    <xf numFmtId="0" fontId="9" fillId="0" borderId="9" xfId="0" applyNumberFormat="1" applyFont="1" applyBorder="1" applyAlignment="1">
      <alignment wrapText="1"/>
    </xf>
    <xf numFmtId="0" fontId="9" fillId="0" borderId="6" xfId="0" applyNumberFormat="1" applyFont="1" applyBorder="1" applyAlignment="1">
      <alignment wrapText="1"/>
    </xf>
    <xf numFmtId="0" fontId="9" fillId="0" borderId="0" xfId="0" applyNumberFormat="1" applyFont="1" applyAlignment="1">
      <alignment wrapText="1"/>
    </xf>
    <xf numFmtId="0" fontId="9" fillId="0" borderId="12" xfId="0" applyNumberFormat="1" applyFont="1" applyBorder="1" applyAlignment="1">
      <alignment wrapText="1"/>
    </xf>
    <xf numFmtId="0" fontId="9" fillId="0" borderId="10" xfId="0" applyNumberFormat="1" applyFont="1" applyBorder="1" applyAlignment="1">
      <alignment wrapText="1"/>
    </xf>
    <xf numFmtId="0" fontId="9" fillId="0" borderId="2" xfId="0" applyNumberFormat="1" applyFont="1" applyBorder="1" applyAlignment="1">
      <alignment wrapText="1"/>
    </xf>
    <xf numFmtId="0" fontId="9" fillId="0" borderId="11" xfId="0" applyNumberFormat="1" applyFont="1" applyBorder="1" applyAlignment="1">
      <alignment wrapText="1"/>
    </xf>
    <xf numFmtId="0" fontId="3" fillId="0" borderId="8" xfId="0" applyFont="1" applyBorder="1" applyAlignment="1">
      <alignment horizontal="center"/>
    </xf>
    <xf numFmtId="0" fontId="0" fillId="0" borderId="8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99FF33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52"/>
  <sheetViews>
    <sheetView tabSelected="1" workbookViewId="0">
      <selection activeCell="A2" sqref="A2:E4"/>
    </sheetView>
  </sheetViews>
  <sheetFormatPr defaultRowHeight="13.8" x14ac:dyDescent="0.3"/>
  <cols>
    <col min="1" max="1" width="8.5546875" style="20" customWidth="1"/>
    <col min="2" max="2" width="51.88671875" customWidth="1"/>
    <col min="3" max="3" width="11.6640625" customWidth="1"/>
    <col min="4" max="4" width="11.88671875" customWidth="1"/>
    <col min="5" max="5" width="12.33203125" customWidth="1"/>
  </cols>
  <sheetData>
    <row r="2" spans="1:5" x14ac:dyDescent="0.3">
      <c r="A2" s="36" t="s">
        <v>77</v>
      </c>
      <c r="B2" s="36"/>
      <c r="C2" s="36"/>
      <c r="D2" s="36"/>
      <c r="E2" s="36"/>
    </row>
    <row r="3" spans="1:5" x14ac:dyDescent="0.3">
      <c r="A3" s="36"/>
      <c r="B3" s="36"/>
      <c r="C3" s="36"/>
      <c r="D3" s="36"/>
      <c r="E3" s="36"/>
    </row>
    <row r="4" spans="1:5" x14ac:dyDescent="0.3">
      <c r="A4" s="37"/>
      <c r="B4" s="37"/>
      <c r="C4" s="37"/>
      <c r="D4" s="37"/>
      <c r="E4" s="37"/>
    </row>
    <row r="5" spans="1:5" ht="15.6" x14ac:dyDescent="0.3">
      <c r="A5" s="38" t="s">
        <v>0</v>
      </c>
      <c r="B5" s="39"/>
      <c r="C5" s="38" t="s">
        <v>1</v>
      </c>
      <c r="D5" s="40"/>
      <c r="E5" s="39"/>
    </row>
    <row r="6" spans="1:5" ht="15.6" x14ac:dyDescent="0.3">
      <c r="A6" s="38" t="s">
        <v>2</v>
      </c>
      <c r="B6" s="39"/>
      <c r="C6" s="41">
        <v>6</v>
      </c>
      <c r="D6" s="42"/>
      <c r="E6" s="43"/>
    </row>
    <row r="7" spans="1:5" ht="15.6" x14ac:dyDescent="0.3">
      <c r="A7" s="38" t="s">
        <v>3</v>
      </c>
      <c r="B7" s="39"/>
      <c r="C7" s="41">
        <v>12215.1</v>
      </c>
      <c r="D7" s="42"/>
      <c r="E7" s="43"/>
    </row>
    <row r="8" spans="1:5" ht="15.6" x14ac:dyDescent="0.3">
      <c r="A8" s="38" t="s">
        <v>4</v>
      </c>
      <c r="B8" s="39"/>
      <c r="C8" s="41">
        <v>1351</v>
      </c>
      <c r="D8" s="42"/>
      <c r="E8" s="43"/>
    </row>
    <row r="9" spans="1:5" ht="15.6" x14ac:dyDescent="0.3">
      <c r="A9" s="38" t="s">
        <v>5</v>
      </c>
      <c r="B9" s="39"/>
      <c r="C9" s="41">
        <v>11</v>
      </c>
      <c r="D9" s="42"/>
      <c r="E9" s="43"/>
    </row>
    <row r="10" spans="1:5" ht="15.6" x14ac:dyDescent="0.3">
      <c r="A10" s="38" t="s">
        <v>6</v>
      </c>
      <c r="B10" s="39"/>
      <c r="C10" s="41">
        <v>26000</v>
      </c>
      <c r="D10" s="42"/>
      <c r="E10" s="43"/>
    </row>
    <row r="11" spans="1:5" ht="15.6" x14ac:dyDescent="0.3">
      <c r="A11" s="24"/>
      <c r="B11" s="25" t="s">
        <v>54</v>
      </c>
      <c r="C11" s="24"/>
      <c r="D11" s="26">
        <f>C7*C9</f>
        <v>134366.1</v>
      </c>
      <c r="E11" s="25"/>
    </row>
    <row r="12" spans="1:5" ht="15.6" x14ac:dyDescent="0.3">
      <c r="A12" s="24"/>
      <c r="B12" s="25" t="s">
        <v>60</v>
      </c>
      <c r="C12" s="24"/>
      <c r="D12" s="26">
        <f>D11+(C10/12)</f>
        <v>136532.76666666666</v>
      </c>
      <c r="E12" s="25"/>
    </row>
    <row r="13" spans="1:5" ht="15.6" x14ac:dyDescent="0.3">
      <c r="A13" s="38" t="s">
        <v>7</v>
      </c>
      <c r="B13" s="39"/>
      <c r="C13" s="38">
        <f>(C7*C9*12)+C10</f>
        <v>1638393.2000000002</v>
      </c>
      <c r="D13" s="40"/>
      <c r="E13" s="39"/>
    </row>
    <row r="14" spans="1:5" ht="15.6" x14ac:dyDescent="0.3">
      <c r="A14" s="38" t="s">
        <v>8</v>
      </c>
      <c r="B14" s="40"/>
      <c r="C14" s="40"/>
      <c r="D14" s="40"/>
      <c r="E14" s="39"/>
    </row>
    <row r="15" spans="1:5" ht="46.8" x14ac:dyDescent="0.3">
      <c r="A15" s="3"/>
      <c r="B15" s="6" t="s">
        <v>12</v>
      </c>
      <c r="C15" s="6" t="s">
        <v>13</v>
      </c>
      <c r="D15" s="7" t="s">
        <v>14</v>
      </c>
      <c r="E15" s="6" t="s">
        <v>15</v>
      </c>
    </row>
    <row r="16" spans="1:5" ht="18" x14ac:dyDescent="0.35">
      <c r="A16" s="16">
        <v>1</v>
      </c>
      <c r="B16" s="9" t="s">
        <v>9</v>
      </c>
      <c r="C16" s="14">
        <f>C17+C18</f>
        <v>28158.166390000006</v>
      </c>
      <c r="D16" s="14">
        <f>D17+D18</f>
        <v>2.4169670372462502</v>
      </c>
      <c r="E16" s="14">
        <f>E17+E18</f>
        <v>337897.99668000004</v>
      </c>
    </row>
    <row r="17" spans="1:5" ht="15.6" x14ac:dyDescent="0.3">
      <c r="A17" s="17" t="s">
        <v>10</v>
      </c>
      <c r="B17" s="5" t="s">
        <v>11</v>
      </c>
      <c r="C17" s="27">
        <f>(D11*12.59%)+(C10*12.59%/12)</f>
        <v>17189.475323333336</v>
      </c>
      <c r="D17" s="27">
        <f>C17/C7</f>
        <v>1.407231649624918</v>
      </c>
      <c r="E17" s="27">
        <f>C17*12</f>
        <v>206273.70388000004</v>
      </c>
    </row>
    <row r="18" spans="1:5" ht="15.6" x14ac:dyDescent="0.3">
      <c r="A18" s="3" t="s">
        <v>16</v>
      </c>
      <c r="B18" s="5" t="s">
        <v>17</v>
      </c>
      <c r="C18" s="33">
        <f>SUM(C19:C21)</f>
        <v>10968.691066666668</v>
      </c>
      <c r="D18" s="33">
        <f>SUM(D19:D22)</f>
        <v>1.0097353876213322</v>
      </c>
      <c r="E18" s="33">
        <f t="shared" ref="E18" si="0">SUM(E19:E21)</f>
        <v>131624.2928</v>
      </c>
    </row>
    <row r="19" spans="1:5" ht="15.6" x14ac:dyDescent="0.3">
      <c r="A19" s="17" t="s">
        <v>18</v>
      </c>
      <c r="B19" s="5" t="s">
        <v>19</v>
      </c>
      <c r="C19" s="27">
        <f>E19/12</f>
        <v>3102.1666666666665</v>
      </c>
      <c r="D19" s="27">
        <f>C19/C7</f>
        <v>0.25396162672975797</v>
      </c>
      <c r="E19" s="27">
        <v>37226</v>
      </c>
    </row>
    <row r="20" spans="1:5" ht="42" x14ac:dyDescent="0.3">
      <c r="A20" s="17" t="s">
        <v>20</v>
      </c>
      <c r="B20" s="8" t="s">
        <v>21</v>
      </c>
      <c r="C20" s="27">
        <f>D20*C7</f>
        <v>3298.0770000000002</v>
      </c>
      <c r="D20" s="28">
        <v>0.27</v>
      </c>
      <c r="E20" s="27">
        <f>C20*12</f>
        <v>39576.923999999999</v>
      </c>
    </row>
    <row r="21" spans="1:5" ht="15.6" x14ac:dyDescent="0.3">
      <c r="A21" s="17" t="s">
        <v>22</v>
      </c>
      <c r="B21" s="5" t="s">
        <v>23</v>
      </c>
      <c r="C21" s="4">
        <f>D11*3.4%</f>
        <v>4568.4474000000009</v>
      </c>
      <c r="D21" s="4">
        <f>C21/C7</f>
        <v>0.37400000000000005</v>
      </c>
      <c r="E21" s="4">
        <f>C21*12</f>
        <v>54821.368800000011</v>
      </c>
    </row>
    <row r="22" spans="1:5" ht="15.6" x14ac:dyDescent="0.3">
      <c r="A22" s="17" t="s">
        <v>62</v>
      </c>
      <c r="B22" s="5" t="s">
        <v>63</v>
      </c>
      <c r="C22" s="4">
        <f>E22/12</f>
        <v>1365.3276666666668</v>
      </c>
      <c r="D22" s="4">
        <f>C22/C7</f>
        <v>0.11177376089157409</v>
      </c>
      <c r="E22" s="4">
        <f>C13*1%</f>
        <v>16383.932000000003</v>
      </c>
    </row>
    <row r="23" spans="1:5" ht="18" x14ac:dyDescent="0.35">
      <c r="A23" s="18" t="s">
        <v>24</v>
      </c>
      <c r="B23" s="9" t="s">
        <v>25</v>
      </c>
      <c r="C23" s="14">
        <f>C24+C28+C34</f>
        <v>70966.100666666665</v>
      </c>
      <c r="D23" s="14">
        <f>D24+D28+D34</f>
        <v>5.8097027995404584</v>
      </c>
      <c r="E23" s="14">
        <f>E24+E28+E34</f>
        <v>851593.2080000001</v>
      </c>
    </row>
    <row r="24" spans="1:5" ht="17.399999999999999" x14ac:dyDescent="0.3">
      <c r="A24" s="19" t="s">
        <v>26</v>
      </c>
      <c r="B24" s="10" t="s">
        <v>27</v>
      </c>
      <c r="C24" s="15">
        <f>SUM(C25:C27)</f>
        <v>2853.2530000000002</v>
      </c>
      <c r="D24" s="15">
        <f>SUM(D25:D27)</f>
        <v>0.23358408854614368</v>
      </c>
      <c r="E24" s="15">
        <f>SUM(E25:E27)</f>
        <v>34239.036</v>
      </c>
    </row>
    <row r="25" spans="1:5" ht="15.6" x14ac:dyDescent="0.3">
      <c r="A25" s="17" t="s">
        <v>28</v>
      </c>
      <c r="B25" s="8" t="s">
        <v>58</v>
      </c>
      <c r="C25" s="4">
        <f>D25*C7</f>
        <v>2198.7179999999998</v>
      </c>
      <c r="D25" s="1">
        <v>0.18</v>
      </c>
      <c r="E25" s="4">
        <f>C25*12</f>
        <v>26384.615999999998</v>
      </c>
    </row>
    <row r="26" spans="1:5" ht="15.6" x14ac:dyDescent="0.3">
      <c r="A26" s="17" t="s">
        <v>29</v>
      </c>
      <c r="B26" s="1" t="s">
        <v>30</v>
      </c>
      <c r="C26" s="4">
        <f>D26*C7</f>
        <v>610.755</v>
      </c>
      <c r="D26" s="1">
        <v>0.05</v>
      </c>
      <c r="E26" s="4">
        <f>C26*12</f>
        <v>7329.0599999999995</v>
      </c>
    </row>
    <row r="27" spans="1:5" ht="15.6" x14ac:dyDescent="0.3">
      <c r="A27" s="30" t="s">
        <v>31</v>
      </c>
      <c r="B27" s="28" t="s">
        <v>55</v>
      </c>
      <c r="C27" s="28">
        <f>E27/12</f>
        <v>43.78</v>
      </c>
      <c r="D27" s="29">
        <f>C27/C7</f>
        <v>3.5840885461437075E-3</v>
      </c>
      <c r="E27" s="28">
        <f>87.56*6</f>
        <v>525.36</v>
      </c>
    </row>
    <row r="28" spans="1:5" ht="17.399999999999999" x14ac:dyDescent="0.3">
      <c r="A28" s="19" t="s">
        <v>32</v>
      </c>
      <c r="B28" s="12" t="s">
        <v>33</v>
      </c>
      <c r="C28" s="15">
        <f>SUM(C29:C33)</f>
        <v>33376.353999999999</v>
      </c>
      <c r="D28" s="15">
        <f>SUM(D29:D33)</f>
        <v>2.7323848351630358</v>
      </c>
      <c r="E28" s="15">
        <f>SUM(E29:E33)</f>
        <v>400516.24800000002</v>
      </c>
    </row>
    <row r="29" spans="1:5" ht="15.6" x14ac:dyDescent="0.3">
      <c r="A29" s="17" t="s">
        <v>34</v>
      </c>
      <c r="B29" s="8" t="s">
        <v>59</v>
      </c>
      <c r="C29" s="4">
        <f>D29*C7</f>
        <v>21376.424999999999</v>
      </c>
      <c r="D29" s="1">
        <v>1.75</v>
      </c>
      <c r="E29" s="4">
        <f>C29*12</f>
        <v>256517.09999999998</v>
      </c>
    </row>
    <row r="30" spans="1:5" ht="15.6" x14ac:dyDescent="0.3">
      <c r="A30" s="30" t="s">
        <v>35</v>
      </c>
      <c r="B30" s="28" t="s">
        <v>36</v>
      </c>
      <c r="C30" s="28">
        <v>2350</v>
      </c>
      <c r="D30" s="27">
        <f>C30/C7</f>
        <v>0.19238483516303592</v>
      </c>
      <c r="E30" s="28">
        <f>C30*12</f>
        <v>28200</v>
      </c>
    </row>
    <row r="31" spans="1:5" ht="15.6" x14ac:dyDescent="0.3">
      <c r="A31" s="30" t="s">
        <v>37</v>
      </c>
      <c r="B31" s="1" t="s">
        <v>30</v>
      </c>
      <c r="C31" s="4">
        <f>D31*C7</f>
        <v>1099.3589999999999</v>
      </c>
      <c r="D31" s="1">
        <v>0.09</v>
      </c>
      <c r="E31" s="4">
        <f>C31*12</f>
        <v>13192.307999999999</v>
      </c>
    </row>
    <row r="32" spans="1:5" ht="15.6" x14ac:dyDescent="0.3">
      <c r="A32" s="30" t="s">
        <v>38</v>
      </c>
      <c r="B32" s="1" t="s">
        <v>40</v>
      </c>
      <c r="C32" s="4">
        <f>D32*C7</f>
        <v>366.45299999999997</v>
      </c>
      <c r="D32" s="1">
        <v>0.03</v>
      </c>
      <c r="E32" s="4">
        <f>C32*12</f>
        <v>4397.4359999999997</v>
      </c>
    </row>
    <row r="33" spans="1:5" ht="15.6" x14ac:dyDescent="0.3">
      <c r="A33" s="30" t="s">
        <v>39</v>
      </c>
      <c r="B33" s="1" t="s">
        <v>41</v>
      </c>
      <c r="C33" s="4">
        <f>D33*C7</f>
        <v>8184.1170000000011</v>
      </c>
      <c r="D33" s="1">
        <v>0.67</v>
      </c>
      <c r="E33" s="4">
        <f>C33*12</f>
        <v>98209.40400000001</v>
      </c>
    </row>
    <row r="34" spans="1:5" ht="31.2" x14ac:dyDescent="0.3">
      <c r="A34" s="19" t="s">
        <v>42</v>
      </c>
      <c r="B34" s="13" t="s">
        <v>43</v>
      </c>
      <c r="C34" s="15">
        <f>SUM(C35:C40)</f>
        <v>34736.493666666669</v>
      </c>
      <c r="D34" s="15">
        <f>SUM(D35:D40)</f>
        <v>2.8437338758312793</v>
      </c>
      <c r="E34" s="15">
        <f>SUM(E35:E40)</f>
        <v>416837.924</v>
      </c>
    </row>
    <row r="35" spans="1:5" ht="27" x14ac:dyDescent="0.3">
      <c r="A35" s="17" t="s">
        <v>44</v>
      </c>
      <c r="B35" s="34" t="s">
        <v>67</v>
      </c>
      <c r="C35" s="27">
        <f>D35*C7</f>
        <v>30904.202999999998</v>
      </c>
      <c r="D35" s="28">
        <v>2.5299999999999998</v>
      </c>
      <c r="E35" s="27">
        <f>C35*12</f>
        <v>370850.43599999999</v>
      </c>
    </row>
    <row r="36" spans="1:5" ht="15.6" x14ac:dyDescent="0.3">
      <c r="A36" s="17" t="s">
        <v>46</v>
      </c>
      <c r="B36" s="31" t="s">
        <v>45</v>
      </c>
      <c r="C36" s="27">
        <f>D36*C7</f>
        <v>1099.3589999999999</v>
      </c>
      <c r="D36" s="28">
        <v>0.09</v>
      </c>
      <c r="E36" s="27">
        <f t="shared" ref="E36:E40" si="1">C36*12</f>
        <v>13192.307999999999</v>
      </c>
    </row>
    <row r="37" spans="1:5" ht="15.6" x14ac:dyDescent="0.3">
      <c r="A37" s="17" t="s">
        <v>47</v>
      </c>
      <c r="B37" s="28" t="s">
        <v>48</v>
      </c>
      <c r="C37" s="27">
        <f>D37*C7</f>
        <v>244.30200000000002</v>
      </c>
      <c r="D37" s="28">
        <v>0.02</v>
      </c>
      <c r="E37" s="27">
        <f t="shared" si="1"/>
        <v>2931.6240000000003</v>
      </c>
    </row>
    <row r="38" spans="1:5" ht="15.6" x14ac:dyDescent="0.3">
      <c r="A38" s="17" t="s">
        <v>49</v>
      </c>
      <c r="B38" s="28" t="s">
        <v>50</v>
      </c>
      <c r="C38" s="27">
        <f>D38*C7</f>
        <v>366.45299999999997</v>
      </c>
      <c r="D38" s="28">
        <v>0.03</v>
      </c>
      <c r="E38" s="27">
        <f t="shared" si="1"/>
        <v>4397.4359999999997</v>
      </c>
    </row>
    <row r="39" spans="1:5" ht="15.6" x14ac:dyDescent="0.3">
      <c r="A39" s="30" t="s">
        <v>51</v>
      </c>
      <c r="B39" s="28" t="s">
        <v>52</v>
      </c>
      <c r="C39" s="32">
        <f>E39/12</f>
        <v>900.66666666666663</v>
      </c>
      <c r="D39" s="32">
        <f>C39/C7</f>
        <v>7.3733875831279855E-2</v>
      </c>
      <c r="E39" s="32">
        <f>C8*4*2</f>
        <v>10808</v>
      </c>
    </row>
    <row r="40" spans="1:5" ht="15.6" x14ac:dyDescent="0.3">
      <c r="A40" s="17" t="s">
        <v>53</v>
      </c>
      <c r="B40" s="28" t="s">
        <v>30</v>
      </c>
      <c r="C40" s="27">
        <f>D40*C7</f>
        <v>1221.51</v>
      </c>
      <c r="D40" s="28">
        <v>0.1</v>
      </c>
      <c r="E40" s="27">
        <f t="shared" si="1"/>
        <v>14658.119999999999</v>
      </c>
    </row>
    <row r="41" spans="1:5" ht="17.399999999999999" x14ac:dyDescent="0.3">
      <c r="A41" s="19" t="s">
        <v>64</v>
      </c>
      <c r="B41" s="11" t="s">
        <v>56</v>
      </c>
      <c r="C41" s="15">
        <f>D41*C7</f>
        <v>33876.505276666678</v>
      </c>
      <c r="D41" s="15">
        <f>C9-D16-D23</f>
        <v>2.7733301632132914</v>
      </c>
      <c r="E41" s="15">
        <f>C41*12</f>
        <v>406518.06332000013</v>
      </c>
    </row>
    <row r="42" spans="1:5" ht="15.6" x14ac:dyDescent="0.3">
      <c r="A42" s="17" t="s">
        <v>69</v>
      </c>
      <c r="B42" s="1" t="s">
        <v>70</v>
      </c>
      <c r="C42" s="4">
        <f>E42/12</f>
        <v>679.83833333333337</v>
      </c>
      <c r="D42" s="4">
        <f>C42/C7</f>
        <v>5.5655568381211232E-2</v>
      </c>
      <c r="E42" s="28">
        <v>8158.06</v>
      </c>
    </row>
    <row r="43" spans="1:5" ht="15.6" x14ac:dyDescent="0.3">
      <c r="A43" s="17" t="s">
        <v>71</v>
      </c>
      <c r="B43" s="1" t="s">
        <v>73</v>
      </c>
      <c r="C43" s="4">
        <f>E43/12</f>
        <v>6500</v>
      </c>
      <c r="D43" s="4">
        <f>C43/C7</f>
        <v>0.53212826747222697</v>
      </c>
      <c r="E43" s="28">
        <v>78000</v>
      </c>
    </row>
    <row r="44" spans="1:5" ht="15.6" x14ac:dyDescent="0.3">
      <c r="A44" s="17" t="s">
        <v>72</v>
      </c>
      <c r="B44" s="1" t="s">
        <v>74</v>
      </c>
      <c r="C44" s="4">
        <f>E44/12</f>
        <v>26666.666666666668</v>
      </c>
      <c r="D44" s="4">
        <f>C44/C7</f>
        <v>2.1830903280911875</v>
      </c>
      <c r="E44" s="28">
        <v>320000</v>
      </c>
    </row>
    <row r="45" spans="1:5" ht="15.6" x14ac:dyDescent="0.3">
      <c r="A45" s="22"/>
      <c r="B45" s="23" t="s">
        <v>57</v>
      </c>
      <c r="C45" s="21">
        <f>D45*C7</f>
        <v>134366.1</v>
      </c>
      <c r="D45" s="21">
        <f>D41+D23+D16</f>
        <v>11</v>
      </c>
      <c r="E45" s="21">
        <f>C45*12</f>
        <v>1612393.2000000002</v>
      </c>
    </row>
    <row r="46" spans="1:5" ht="15.6" x14ac:dyDescent="0.3">
      <c r="A46" s="22" t="s">
        <v>65</v>
      </c>
      <c r="B46" s="11" t="s">
        <v>61</v>
      </c>
      <c r="C46" s="11">
        <f>D46*C7</f>
        <v>2166.6666666666665</v>
      </c>
      <c r="D46" s="15">
        <f>C10/C7/12</f>
        <v>0.17737608915740899</v>
      </c>
      <c r="E46" s="11">
        <f>C46*12</f>
        <v>26000</v>
      </c>
    </row>
    <row r="47" spans="1:5" ht="15.6" x14ac:dyDescent="0.3">
      <c r="A47" s="17" t="s">
        <v>68</v>
      </c>
      <c r="B47" s="28" t="s">
        <v>66</v>
      </c>
      <c r="C47" s="35">
        <f>E47/12</f>
        <v>2166.6666666666665</v>
      </c>
      <c r="D47" s="27">
        <f>C47/C7</f>
        <v>0.17737608915740899</v>
      </c>
      <c r="E47" s="28">
        <v>26000</v>
      </c>
    </row>
    <row r="48" spans="1:5" x14ac:dyDescent="0.3">
      <c r="A48" s="44" t="s">
        <v>75</v>
      </c>
      <c r="B48" s="45"/>
      <c r="C48" s="45"/>
      <c r="D48" s="45"/>
      <c r="E48" s="46"/>
    </row>
    <row r="49" spans="1:5" x14ac:dyDescent="0.3">
      <c r="A49" s="47"/>
      <c r="B49" s="48"/>
      <c r="C49" s="48"/>
      <c r="D49" s="48"/>
      <c r="E49" s="49"/>
    </row>
    <row r="50" spans="1:5" x14ac:dyDescent="0.3">
      <c r="A50" s="47"/>
      <c r="B50" s="48"/>
      <c r="C50" s="48"/>
      <c r="D50" s="48"/>
      <c r="E50" s="49"/>
    </row>
    <row r="51" spans="1:5" x14ac:dyDescent="0.3">
      <c r="A51" s="50"/>
      <c r="B51" s="51"/>
      <c r="C51" s="51"/>
      <c r="D51" s="51"/>
      <c r="E51" s="52"/>
    </row>
    <row r="52" spans="1:5" ht="44.25" customHeight="1" x14ac:dyDescent="0.3">
      <c r="A52" s="53" t="s">
        <v>76</v>
      </c>
      <c r="B52" s="54"/>
      <c r="C52" s="2"/>
      <c r="D52" s="2"/>
      <c r="E52" s="2"/>
    </row>
  </sheetData>
  <mergeCells count="18">
    <mergeCell ref="A10:B10"/>
    <mergeCell ref="C10:E10"/>
    <mergeCell ref="A48:E51"/>
    <mergeCell ref="A52:B52"/>
    <mergeCell ref="A7:B7"/>
    <mergeCell ref="C7:E7"/>
    <mergeCell ref="A13:B13"/>
    <mergeCell ref="C13:E13"/>
    <mergeCell ref="A14:E14"/>
    <mergeCell ref="A8:B8"/>
    <mergeCell ref="C8:E8"/>
    <mergeCell ref="A9:B9"/>
    <mergeCell ref="C9:E9"/>
    <mergeCell ref="A2:E4"/>
    <mergeCell ref="A5:B5"/>
    <mergeCell ref="C5:E5"/>
    <mergeCell ref="A6:B6"/>
    <mergeCell ref="C6:E6"/>
  </mergeCells>
  <pageMargins left="0.70866141732283472" right="0.70866141732283472" top="0.74803149606299213" bottom="0.74803149606299213" header="0.31496062992125984" footer="0.31496062992125984"/>
  <pageSetup paperSize="9" scale="8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Монтажников,8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USER</cp:lastModifiedBy>
  <cp:lastPrinted>2021-12-16T02:42:24Z</cp:lastPrinted>
  <dcterms:created xsi:type="dcterms:W3CDTF">2021-10-01T06:56:05Z</dcterms:created>
  <dcterms:modified xsi:type="dcterms:W3CDTF">2021-12-16T02:42:24Z</dcterms:modified>
</cp:coreProperties>
</file>